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stag\_IGA hanka\IGA 2025\"/>
    </mc:Choice>
  </mc:AlternateContent>
  <xr:revisionPtr revIDLastSave="0" documentId="8_{1ED9EEBE-50DA-44A9-8995-AFD092DF5E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lkulačka" sheetId="1" r:id="rId1"/>
  </sheets>
  <definedNames>
    <definedName name="_xlnm.Print_Titles" localSheetId="0">kalkulačka!$1:$1</definedName>
    <definedName name="_xlnm.Print_Area" localSheetId="0">kalkulačka!$A$15:$J$56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D42" i="1" l="1"/>
  <c r="H24" i="1" l="1"/>
  <c r="H23" i="1"/>
  <c r="H22" i="1"/>
  <c r="H21" i="1"/>
  <c r="D19" i="1" l="1"/>
  <c r="H19" i="1" s="1"/>
  <c r="H40" i="1"/>
  <c r="H39" i="1"/>
  <c r="D32" i="1" l="1"/>
  <c r="D33" i="1" s="1"/>
  <c r="D25" i="1"/>
  <c r="D34" i="1" l="1"/>
  <c r="D37" i="1" s="1"/>
  <c r="D26" i="1" l="1"/>
  <c r="H26" i="1" s="1"/>
  <c r="D51" i="1"/>
  <c r="D52" i="1" s="1"/>
  <c r="D35" i="1"/>
  <c r="H35" i="1" s="1"/>
  <c r="D54" i="1" l="1"/>
  <c r="D45" i="1" l="1"/>
  <c r="H45" i="1" s="1"/>
  <c r="H54" i="1"/>
  <c r="D47" i="1"/>
  <c r="H47" i="1" s="1"/>
  <c r="D49" i="1"/>
  <c r="H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Magdík</author>
  </authors>
  <commentList>
    <comment ref="C2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Maximálně 30 000 Kč na studenta. Student může být uveden na více přihláškách projektů IGA VFU Brno na rok 2015, avšak smí zahrnout do nákladů všech podávaných projektů stipendium v souhrnu max. 30 000 Kč.</t>
        </r>
      </text>
    </comment>
    <comment ref="C28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mzdové náklady u akademických pracovníků činí max. 10 000 Kč pro všechny podávané projekty</t>
        </r>
      </text>
    </comment>
    <comment ref="C39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Samostatné movité věci a soubory movitých věcí se samostatným technicko-ekonomickým určením s dobou použitelnosti delší než jeden rok a s pořizovací cenou vymezenou VFU Brno (1.000 Kč do 40.000 Kč).</t>
        </r>
      </text>
    </comment>
    <comment ref="C40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Nehmotné výsledky výzkumu a vývoje, software, ocenitelná práva a ostatní nehmotný majetek s dobou použitelnosti delší než jeden rok a s pořizovací cenou 1.000 Kč do 60.000 Kč.</t>
        </r>
      </text>
    </comment>
    <comment ref="C42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Spotřební materiál, literatura, pohonné hmoty, pořízení drobného hmotného majetku apod.</t>
        </r>
      </text>
    </comment>
    <comment ref="C46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aktivní účasti na konferencích (domácích i zahraničních), nelze hradit řešení projektu ve formě dlouhodobé stáže mmo VFU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Práce na fakturu, smlouvy dle Občanského zákoníku, zakoupení software apod.</t>
        </r>
      </text>
    </comment>
    <comment ref="C52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režijní náklady 15% z celkové sumy (z mezisoučtu) zaokrouhleno</t>
        </r>
      </text>
    </comment>
  </commentList>
</comments>
</file>

<file path=xl/sharedStrings.xml><?xml version="1.0" encoding="utf-8"?>
<sst xmlns="http://schemas.openxmlformats.org/spreadsheetml/2006/main" count="61" uniqueCount="54">
  <si>
    <t>Vstupní parametry</t>
  </si>
  <si>
    <t>Kritérium</t>
  </si>
  <si>
    <t>Kontrola</t>
  </si>
  <si>
    <t>počet studentů</t>
  </si>
  <si>
    <t>počet akademických pracovníků</t>
  </si>
  <si>
    <t>alespoň 50%</t>
  </si>
  <si>
    <t>stipendium 1</t>
  </si>
  <si>
    <t>stipendium 2</t>
  </si>
  <si>
    <t>stipendium 3</t>
  </si>
  <si>
    <t>stipendium 4</t>
  </si>
  <si>
    <t>stipendia celkem</t>
  </si>
  <si>
    <t>KDO MŮŽE BÝT ŘEŠITELEM?</t>
  </si>
  <si>
    <t>odměna 1</t>
  </si>
  <si>
    <t>odměna 2</t>
  </si>
  <si>
    <t>odměna 3</t>
  </si>
  <si>
    <t>odměna 4</t>
  </si>
  <si>
    <t>odměny celkem</t>
  </si>
  <si>
    <t>Náklady na pořízení hm. majetku</t>
  </si>
  <si>
    <t>Náklady na nehmotný majetek</t>
  </si>
  <si>
    <t>mezisoučet celkových nákladů</t>
  </si>
  <si>
    <t>způsobilé náklady celkem</t>
  </si>
  <si>
    <t>cestovní náklady</t>
  </si>
  <si>
    <t>max. 10% z celkových nákladů</t>
  </si>
  <si>
    <t>podíl stipendií na osobích nákladech</t>
  </si>
  <si>
    <t>součet odměn</t>
  </si>
  <si>
    <t>podíl odměn na osobních nákladech</t>
  </si>
  <si>
    <t>osobní náklady celkem (stipendia + odměny)</t>
  </si>
  <si>
    <t>provozní náklady</t>
  </si>
  <si>
    <t>min. 50% z celkových nákladů</t>
  </si>
  <si>
    <t>podíl provozních nákladů na celkových nákl.</t>
  </si>
  <si>
    <t>podíl cestovních nákladů na celkových nákl.</t>
  </si>
  <si>
    <t>podíl nákladů na služby na celkových nákl.</t>
  </si>
  <si>
    <t>náklady na služby</t>
  </si>
  <si>
    <t>podíl studentů</t>
  </si>
  <si>
    <t>Nákladová položka</t>
  </si>
  <si>
    <t>* hodnoty zadávejte pouze to žlutých rámečků ve sloupci "Vstupní parametry", zbylé hodnoty budou dopočítány</t>
  </si>
  <si>
    <t>max. 30 000 Kč</t>
  </si>
  <si>
    <t>DO KDY NUTNO VYČERPAT FINANCE?</t>
  </si>
  <si>
    <t>z toho ostatní provozní náklady</t>
  </si>
  <si>
    <t>min. 75% z osobních nákladů</t>
  </si>
  <si>
    <t>max. 25% z  osobních nákladů</t>
  </si>
  <si>
    <t>z toho drobný hmotný a nehmotný majetek</t>
  </si>
  <si>
    <t>odvody z celkových odměn (33,8%)</t>
  </si>
  <si>
    <t>max. 500 000 Kč</t>
  </si>
  <si>
    <t>doplňkové náklady (15%)  (zaokrouhleno)</t>
  </si>
  <si>
    <t>(2) Řešitelem projektu může být student doktorského studijního programu, v takovém</t>
  </si>
  <si>
    <t>(3) Řešitelem projetku může být také akademický pracovník VETUNI, v takovém případě</t>
  </si>
  <si>
    <t>případě musí být druhým členem řešitelského týmu školitel řešitele.</t>
  </si>
  <si>
    <t>programu nebo jeden student magisterského studijního programu.</t>
  </si>
  <si>
    <t>Stávající Směrnice rektora č. ZS 7/2019, Čl. 8</t>
  </si>
  <si>
    <t>musí být druhým členem řešitelského týmu alespoň jeden student doktorského studijního</t>
  </si>
  <si>
    <t>KALKULACE NÁKLADŮ: GRANT IGA 2025</t>
  </si>
  <si>
    <t>ukončení čerpání finančních prostředků 31.10.2025 (mimo odměny a stipendia)</t>
  </si>
  <si>
    <t>max. 10 000 Kč / v celých tisících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</si>
</sst>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164" fontId="6" fillId="4" borderId="0" xfId="1" applyNumberFormat="1" applyFont="1" applyFill="1" applyProtection="1"/>
    <xf numFmtId="165" fontId="7" fillId="4" borderId="0" xfId="0" applyNumberFormat="1" applyFont="1" applyFill="1"/>
    <xf numFmtId="165" fontId="11" fillId="4" borderId="0" xfId="0" applyNumberFormat="1" applyFont="1" applyFill="1"/>
    <xf numFmtId="165" fontId="8" fillId="4" borderId="0" xfId="0" applyNumberFormat="1" applyFont="1" applyFill="1"/>
    <xf numFmtId="0" fontId="10" fillId="4" borderId="0" xfId="0" applyFont="1" applyFill="1"/>
    <xf numFmtId="0" fontId="0" fillId="4" borderId="0" xfId="0" applyFill="1"/>
    <xf numFmtId="0" fontId="7" fillId="4" borderId="0" xfId="0" applyFont="1" applyFill="1" applyAlignment="1">
      <alignment horizontal="left"/>
    </xf>
    <xf numFmtId="0" fontId="2" fillId="3" borderId="0" xfId="0" applyFont="1" applyFill="1"/>
    <xf numFmtId="165" fontId="11" fillId="3" borderId="0" xfId="0" applyNumberFormat="1" applyFont="1" applyFill="1"/>
    <xf numFmtId="0" fontId="5" fillId="3" borderId="0" xfId="0" applyFont="1" applyFill="1"/>
    <xf numFmtId="0" fontId="0" fillId="0" borderId="2" xfId="0" applyBorder="1"/>
    <xf numFmtId="0" fontId="0" fillId="0" borderId="1" xfId="0" applyBorder="1"/>
    <xf numFmtId="0" fontId="0" fillId="4" borderId="0" xfId="0" applyFill="1" applyAlignment="1">
      <alignment horizontal="right"/>
    </xf>
    <xf numFmtId="165" fontId="0" fillId="5" borderId="1" xfId="0" applyNumberFormat="1" applyFill="1" applyBorder="1" applyProtection="1">
      <protection locked="0"/>
    </xf>
    <xf numFmtId="0" fontId="0" fillId="4" borderId="0" xfId="0" applyFill="1" applyProtection="1">
      <protection hidden="1"/>
    </xf>
    <xf numFmtId="165" fontId="0" fillId="5" borderId="2" xfId="0" applyNumberFormat="1" applyFill="1" applyBorder="1" applyProtection="1">
      <protection locked="0"/>
    </xf>
    <xf numFmtId="165" fontId="11" fillId="3" borderId="1" xfId="0" applyNumberFormat="1" applyFont="1" applyFill="1" applyBorder="1"/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2" borderId="0" xfId="0" applyFill="1"/>
    <xf numFmtId="0" fontId="0" fillId="3" borderId="0" xfId="0" applyFill="1"/>
    <xf numFmtId="0" fontId="13" fillId="2" borderId="0" xfId="0" applyFont="1" applyFill="1"/>
    <xf numFmtId="164" fontId="12" fillId="4" borderId="0" xfId="0" applyNumberFormat="1" applyFont="1" applyFill="1"/>
    <xf numFmtId="0" fontId="0" fillId="0" borderId="3" xfId="0" applyBorder="1"/>
    <xf numFmtId="10" fontId="0" fillId="0" borderId="3" xfId="0" applyNumberFormat="1" applyBorder="1"/>
    <xf numFmtId="165" fontId="0" fillId="4" borderId="0" xfId="0" applyNumberFormat="1" applyFill="1"/>
    <xf numFmtId="165" fontId="2" fillId="3" borderId="0" xfId="0" applyNumberFormat="1" applyFont="1" applyFill="1"/>
    <xf numFmtId="165" fontId="2" fillId="4" borderId="0" xfId="0" applyNumberFormat="1" applyFont="1" applyFill="1"/>
    <xf numFmtId="3" fontId="0" fillId="0" borderId="1" xfId="0" applyNumberFormat="1" applyBorder="1"/>
    <xf numFmtId="3" fontId="0" fillId="4" borderId="0" xfId="0" applyNumberFormat="1" applyFill="1"/>
    <xf numFmtId="10" fontId="0" fillId="4" borderId="0" xfId="0" applyNumberFormat="1" applyFill="1"/>
    <xf numFmtId="3" fontId="0" fillId="0" borderId="2" xfId="0" applyNumberFormat="1" applyBorder="1"/>
    <xf numFmtId="0" fontId="0" fillId="4" borderId="1" xfId="0" applyFill="1" applyBorder="1"/>
    <xf numFmtId="0" fontId="9" fillId="0" borderId="0" xfId="0" applyFont="1"/>
    <xf numFmtId="0" fontId="3" fillId="2" borderId="0" xfId="0" applyFont="1" applyFill="1" applyAlignment="1">
      <alignment horizontal="center" vertical="center"/>
    </xf>
  </cellXfs>
  <cellStyles count="2">
    <cellStyle name="Normální" xfId="0" builtinId="0"/>
    <cellStyle name="Procenta" xfId="1" builtinId="5"/>
  </cellStyles>
  <dxfs count="26"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</dxfs>
  <tableStyles count="0" defaultTableStyle="TableStyleMedium2" defaultPivotStyle="PivotStyleLight16"/>
  <colors>
    <mruColors>
      <color rgb="FFFFA7A7"/>
      <color rgb="FFFFAFAF"/>
      <color rgb="FFFF9999"/>
      <color rgb="FFFFFF99"/>
      <color rgb="FFF2CBC4"/>
      <color rgb="FFF0A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showGridLines="0" tabSelected="1" zoomScale="90" zoomScaleNormal="90" workbookViewId="0">
      <selection activeCell="D17" sqref="D17"/>
    </sheetView>
  </sheetViews>
  <sheetFormatPr defaultRowHeight="15" x14ac:dyDescent="0.25"/>
  <cols>
    <col min="1" max="2" width="2.28515625" customWidth="1"/>
    <col min="3" max="3" width="40.28515625" customWidth="1"/>
    <col min="4" max="4" width="16.85546875" customWidth="1"/>
    <col min="5" max="5" width="2.140625" customWidth="1"/>
    <col min="6" max="6" width="30.140625" customWidth="1"/>
    <col min="7" max="7" width="2.140625" customWidth="1"/>
    <col min="8" max="8" width="16.140625" customWidth="1"/>
    <col min="9" max="10" width="2.140625" customWidth="1"/>
  </cols>
  <sheetData>
    <row r="1" spans="1:10" ht="32.25" customHeight="1" x14ac:dyDescent="0.25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5">
      <c r="A2" s="20"/>
      <c r="B2" s="6"/>
      <c r="C2" s="6" t="s">
        <v>35</v>
      </c>
      <c r="D2" s="6"/>
      <c r="E2" s="6"/>
      <c r="F2" s="6"/>
      <c r="G2" s="6"/>
      <c r="H2" s="6"/>
      <c r="I2" s="6"/>
      <c r="J2" s="20"/>
    </row>
    <row r="3" spans="1:10" x14ac:dyDescent="0.25">
      <c r="A3" s="20"/>
      <c r="B3" s="6"/>
      <c r="C3" s="6"/>
      <c r="D3" s="6"/>
      <c r="E3" s="6"/>
      <c r="F3" s="6"/>
      <c r="G3" s="6"/>
      <c r="H3" s="6"/>
      <c r="I3" s="6"/>
      <c r="J3" s="20"/>
    </row>
    <row r="4" spans="1:10" x14ac:dyDescent="0.25">
      <c r="A4" s="20"/>
      <c r="B4" s="6"/>
      <c r="C4" s="8" t="s">
        <v>11</v>
      </c>
      <c r="D4" s="21"/>
      <c r="E4" s="21"/>
      <c r="F4" s="21"/>
      <c r="G4" s="21"/>
      <c r="H4" s="21"/>
      <c r="I4" s="6"/>
      <c r="J4" s="20"/>
    </row>
    <row r="5" spans="1:10" x14ac:dyDescent="0.25">
      <c r="A5" s="20"/>
      <c r="B5" s="6"/>
      <c r="C5" s="6" t="s">
        <v>49</v>
      </c>
      <c r="D5" s="6"/>
      <c r="E5" s="6"/>
      <c r="F5" s="6"/>
      <c r="G5" s="6"/>
      <c r="H5" s="6"/>
      <c r="I5" s="6"/>
      <c r="J5" s="20"/>
    </row>
    <row r="6" spans="1:10" x14ac:dyDescent="0.25">
      <c r="A6" s="20"/>
      <c r="B6" s="6"/>
      <c r="C6" s="5" t="s">
        <v>45</v>
      </c>
      <c r="D6" s="6"/>
      <c r="E6" s="6"/>
      <c r="F6" s="6"/>
      <c r="G6" s="6"/>
      <c r="H6" s="6"/>
      <c r="I6" s="6"/>
      <c r="J6" s="20"/>
    </row>
    <row r="7" spans="1:10" x14ac:dyDescent="0.25">
      <c r="A7" s="20"/>
      <c r="B7" s="6"/>
      <c r="C7" s="5" t="s">
        <v>47</v>
      </c>
      <c r="D7" s="6"/>
      <c r="E7" s="6"/>
      <c r="F7" s="6"/>
      <c r="G7" s="6"/>
      <c r="H7" s="6"/>
      <c r="I7" s="6"/>
      <c r="J7" s="20"/>
    </row>
    <row r="8" spans="1:10" x14ac:dyDescent="0.25">
      <c r="A8" s="20"/>
      <c r="B8" s="6"/>
      <c r="C8" s="5" t="s">
        <v>46</v>
      </c>
      <c r="D8" s="6"/>
      <c r="E8" s="6"/>
      <c r="F8" s="6"/>
      <c r="G8" s="6"/>
      <c r="H8" s="6"/>
      <c r="I8" s="6"/>
      <c r="J8" s="20"/>
    </row>
    <row r="9" spans="1:10" x14ac:dyDescent="0.25">
      <c r="A9" s="20"/>
      <c r="B9" s="6"/>
      <c r="C9" s="5" t="s">
        <v>50</v>
      </c>
      <c r="D9" s="6"/>
      <c r="E9" s="6"/>
      <c r="F9" s="6"/>
      <c r="G9" s="6"/>
      <c r="H9" s="6"/>
      <c r="I9" s="6"/>
      <c r="J9" s="20"/>
    </row>
    <row r="10" spans="1:10" x14ac:dyDescent="0.25">
      <c r="A10" s="20"/>
      <c r="B10" s="6"/>
      <c r="C10" s="5" t="s">
        <v>48</v>
      </c>
      <c r="D10" s="6"/>
      <c r="E10" s="6"/>
      <c r="F10" s="6"/>
      <c r="G10" s="6"/>
      <c r="H10" s="6"/>
      <c r="I10" s="6"/>
      <c r="J10" s="20"/>
    </row>
    <row r="11" spans="1:10" x14ac:dyDescent="0.25">
      <c r="A11" s="20"/>
      <c r="B11" s="6"/>
      <c r="C11" s="6"/>
      <c r="D11" s="6"/>
      <c r="E11" s="6"/>
      <c r="F11" s="6"/>
      <c r="G11" s="6"/>
      <c r="H11" s="6"/>
      <c r="I11" s="6"/>
      <c r="J11" s="20"/>
    </row>
    <row r="12" spans="1:10" x14ac:dyDescent="0.25">
      <c r="A12" s="20"/>
      <c r="B12" s="6"/>
      <c r="C12" s="8" t="s">
        <v>37</v>
      </c>
      <c r="D12" s="21"/>
      <c r="E12" s="21"/>
      <c r="F12" s="21"/>
      <c r="G12" s="21"/>
      <c r="H12" s="21"/>
      <c r="I12" s="6"/>
      <c r="J12" s="20"/>
    </row>
    <row r="13" spans="1:10" x14ac:dyDescent="0.25">
      <c r="A13" s="20"/>
      <c r="B13" s="6"/>
      <c r="C13" s="15" t="s">
        <v>52</v>
      </c>
      <c r="D13" s="6"/>
      <c r="E13" s="6"/>
      <c r="F13" s="6"/>
      <c r="G13" s="6"/>
      <c r="H13" s="6"/>
      <c r="I13" s="6"/>
      <c r="J13" s="20"/>
    </row>
    <row r="14" spans="1:10" x14ac:dyDescent="0.25">
      <c r="A14" s="20"/>
      <c r="B14" s="6"/>
      <c r="C14" s="6"/>
      <c r="D14" s="6"/>
      <c r="E14" s="6"/>
      <c r="F14" s="6"/>
      <c r="G14" s="6"/>
      <c r="H14" s="6"/>
      <c r="I14" s="6"/>
      <c r="J14" s="20"/>
    </row>
    <row r="15" spans="1:10" x14ac:dyDescent="0.25">
      <c r="A15" s="20"/>
      <c r="B15" s="20"/>
      <c r="C15" s="22" t="s">
        <v>34</v>
      </c>
      <c r="D15" s="22" t="s">
        <v>0</v>
      </c>
      <c r="E15" s="22"/>
      <c r="F15" s="22" t="s">
        <v>1</v>
      </c>
      <c r="G15" s="22"/>
      <c r="H15" s="22" t="s">
        <v>2</v>
      </c>
      <c r="I15" s="22"/>
      <c r="J15" s="20"/>
    </row>
    <row r="16" spans="1:10" ht="12" customHeight="1" thickBot="1" x14ac:dyDescent="0.3">
      <c r="A16" s="20"/>
      <c r="B16" s="6"/>
      <c r="C16" s="6"/>
      <c r="D16" s="6"/>
      <c r="E16" s="6"/>
      <c r="F16" s="6"/>
      <c r="G16" s="6"/>
      <c r="H16" s="6"/>
      <c r="I16" s="6"/>
      <c r="J16" s="20"/>
    </row>
    <row r="17" spans="1:10" ht="15.75" thickBot="1" x14ac:dyDescent="0.3">
      <c r="A17" s="20"/>
      <c r="B17" s="6"/>
      <c r="C17" s="12" t="s">
        <v>3</v>
      </c>
      <c r="D17" s="18">
        <v>0</v>
      </c>
      <c r="E17" s="6"/>
      <c r="F17" s="6"/>
      <c r="G17" s="6"/>
      <c r="H17" s="6"/>
      <c r="I17" s="6"/>
      <c r="J17" s="20"/>
    </row>
    <row r="18" spans="1:10" ht="15.75" thickBot="1" x14ac:dyDescent="0.3">
      <c r="A18" s="20"/>
      <c r="B18" s="6"/>
      <c r="C18" s="11" t="s">
        <v>4</v>
      </c>
      <c r="D18" s="19">
        <v>0</v>
      </c>
      <c r="E18" s="6"/>
      <c r="F18" s="6"/>
      <c r="G18" s="6"/>
      <c r="H18" s="6"/>
      <c r="I18" s="6"/>
      <c r="J18" s="20"/>
    </row>
    <row r="19" spans="1:10" ht="15.75" thickBot="1" x14ac:dyDescent="0.3">
      <c r="A19" s="20"/>
      <c r="B19" s="6"/>
      <c r="C19" s="5" t="s">
        <v>33</v>
      </c>
      <c r="D19" s="23" t="e">
        <f>D17/SUM(D17:D18)</f>
        <v>#DIV/0!</v>
      </c>
      <c r="E19" s="23"/>
      <c r="F19" s="24" t="s">
        <v>5</v>
      </c>
      <c r="G19" s="6"/>
      <c r="H19" s="25" t="e">
        <f>IF(D19&gt;=0.5,"OK","chyba")</f>
        <v>#DIV/0!</v>
      </c>
      <c r="I19" s="6"/>
      <c r="J19" s="20"/>
    </row>
    <row r="20" spans="1:10" ht="15.75" thickBot="1" x14ac:dyDescent="0.3">
      <c r="A20" s="20"/>
      <c r="B20" s="6"/>
      <c r="C20" s="6"/>
      <c r="D20" s="6"/>
      <c r="E20" s="6"/>
      <c r="F20" s="6"/>
      <c r="G20" s="6"/>
      <c r="H20" s="6"/>
      <c r="I20" s="6"/>
      <c r="J20" s="20"/>
    </row>
    <row r="21" spans="1:10" ht="15.75" thickBot="1" x14ac:dyDescent="0.3">
      <c r="A21" s="20"/>
      <c r="B21" s="6"/>
      <c r="C21" s="12" t="s">
        <v>6</v>
      </c>
      <c r="D21" s="14">
        <v>0</v>
      </c>
      <c r="E21" s="26"/>
      <c r="F21" s="24" t="s">
        <v>36</v>
      </c>
      <c r="G21" s="6"/>
      <c r="H21" s="25" t="str">
        <f>IF(D$17&lt;1,IF(D21&gt;0,"chyba","OK"),IF(D21&gt;0,IF(D21&lt;=30000,"OK","mnoho"),"chybí stipendium"))</f>
        <v>OK</v>
      </c>
      <c r="I21" s="13"/>
      <c r="J21" s="20"/>
    </row>
    <row r="22" spans="1:10" ht="15.75" thickBot="1" x14ac:dyDescent="0.3">
      <c r="A22" s="20"/>
      <c r="B22" s="6"/>
      <c r="C22" s="12" t="s">
        <v>7</v>
      </c>
      <c r="D22" s="14">
        <v>0</v>
      </c>
      <c r="E22" s="26"/>
      <c r="F22" s="24" t="s">
        <v>36</v>
      </c>
      <c r="G22" s="6"/>
      <c r="H22" s="25" t="str">
        <f>IF(D$17&lt;2,IF(D22&gt;0,"chyba","OK"),IF(D22&gt;0,IF(D22&lt;=30000,"OK","mnoho"),"chybí stipendium"))</f>
        <v>OK</v>
      </c>
      <c r="I22" s="13"/>
      <c r="J22" s="20"/>
    </row>
    <row r="23" spans="1:10" ht="15.75" thickBot="1" x14ac:dyDescent="0.3">
      <c r="A23" s="20"/>
      <c r="B23" s="6"/>
      <c r="C23" s="12" t="s">
        <v>8</v>
      </c>
      <c r="D23" s="14">
        <v>0</v>
      </c>
      <c r="E23" s="26"/>
      <c r="F23" s="24" t="s">
        <v>36</v>
      </c>
      <c r="G23" s="6"/>
      <c r="H23" s="25" t="str">
        <f>IF(D$17&lt;3,IF(D23&gt;0,"chyba","OK"),IF(D23&gt;0,IF(D23&lt;=30000,"OK","mnoho"),"chybí stipendium"))</f>
        <v>OK</v>
      </c>
      <c r="I23" s="13"/>
      <c r="J23" s="20"/>
    </row>
    <row r="24" spans="1:10" ht="15.75" thickBot="1" x14ac:dyDescent="0.3">
      <c r="A24" s="20"/>
      <c r="B24" s="6"/>
      <c r="C24" s="12" t="s">
        <v>9</v>
      </c>
      <c r="D24" s="14">
        <v>0</v>
      </c>
      <c r="E24" s="26"/>
      <c r="F24" s="24" t="s">
        <v>36</v>
      </c>
      <c r="G24" s="6"/>
      <c r="H24" s="25" t="str">
        <f>IF(D$17&lt;4,IF(D24&gt;0,"chyba","OK"),IF(D24&gt;0,IF(D24&lt;=30000,"OK","mnoho"),"chybí stipendium"))</f>
        <v>OK</v>
      </c>
      <c r="I24" s="13"/>
      <c r="J24" s="20"/>
    </row>
    <row r="25" spans="1:10" ht="15.75" thickBot="1" x14ac:dyDescent="0.3">
      <c r="A25" s="20"/>
      <c r="B25" s="6"/>
      <c r="C25" s="8" t="s">
        <v>10</v>
      </c>
      <c r="D25" s="27">
        <f>SUM(D21:D24)</f>
        <v>0</v>
      </c>
      <c r="E25" s="28"/>
      <c r="F25" s="6"/>
      <c r="G25" s="6"/>
      <c r="H25" s="6"/>
      <c r="I25" s="6"/>
      <c r="J25" s="20"/>
    </row>
    <row r="26" spans="1:10" ht="15.75" thickBot="1" x14ac:dyDescent="0.3">
      <c r="A26" s="20"/>
      <c r="B26" s="6"/>
      <c r="C26" s="5" t="s">
        <v>23</v>
      </c>
      <c r="D26" s="1" t="e">
        <f>D25/D37</f>
        <v>#DIV/0!</v>
      </c>
      <c r="E26" s="1"/>
      <c r="F26" s="24" t="s">
        <v>39</v>
      </c>
      <c r="G26" s="6"/>
      <c r="H26" s="25" t="e">
        <f>IF(D26&gt;=0.75,"OK","chyba")</f>
        <v>#DIV/0!</v>
      </c>
      <c r="I26" s="6"/>
      <c r="J26" s="20"/>
    </row>
    <row r="27" spans="1:10" ht="15.75" thickBot="1" x14ac:dyDescent="0.3">
      <c r="A27" s="20"/>
      <c r="B27" s="6"/>
      <c r="C27" s="6"/>
      <c r="D27" s="6"/>
      <c r="E27" s="6"/>
      <c r="F27" s="6"/>
      <c r="G27" s="6"/>
      <c r="H27" s="6"/>
      <c r="I27" s="6"/>
      <c r="J27" s="20"/>
    </row>
    <row r="28" spans="1:10" ht="15.75" thickBot="1" x14ac:dyDescent="0.3">
      <c r="A28" s="20"/>
      <c r="B28" s="6"/>
      <c r="C28" s="12" t="s">
        <v>12</v>
      </c>
      <c r="D28" s="14">
        <v>0</v>
      </c>
      <c r="E28" s="26"/>
      <c r="F28" s="24" t="s">
        <v>53</v>
      </c>
      <c r="G28" s="6"/>
      <c r="H28" s="25" t="str">
        <f>IF(D$18&lt;1,IF(D28&gt;0,"chyba","OK"),IF(D28&gt;0,IF(D28&lt;=10000,IF(MOD(D28,1000)=0,"OK","není dělitelné 1000"),"mnoho"),"chybí odměna"))</f>
        <v>OK</v>
      </c>
      <c r="I28" s="13"/>
      <c r="J28" s="20"/>
    </row>
    <row r="29" spans="1:10" ht="15.75" thickBot="1" x14ac:dyDescent="0.3">
      <c r="A29" s="20"/>
      <c r="B29" s="6"/>
      <c r="C29" s="12" t="s">
        <v>13</v>
      </c>
      <c r="D29" s="14">
        <v>0</v>
      </c>
      <c r="E29" s="26"/>
      <c r="F29" s="24" t="s">
        <v>53</v>
      </c>
      <c r="G29" s="6"/>
      <c r="H29" s="25" t="str">
        <f>IF(D$18&lt;2,IF(D29&gt;0,"chyba","OK"),IF(D29&gt;0,IF(D29&lt;=10000,IF(MOD(D29,1000)=0,"OK","není dělitelné 1000"),"mnoho"),"chybí odměna"))</f>
        <v>OK</v>
      </c>
      <c r="I29" s="13"/>
      <c r="J29" s="20"/>
    </row>
    <row r="30" spans="1:10" ht="15.75" thickBot="1" x14ac:dyDescent="0.3">
      <c r="A30" s="20"/>
      <c r="B30" s="6"/>
      <c r="C30" s="12" t="s">
        <v>14</v>
      </c>
      <c r="D30" s="14">
        <v>0</v>
      </c>
      <c r="E30" s="26"/>
      <c r="F30" s="24" t="s">
        <v>53</v>
      </c>
      <c r="G30" s="6"/>
      <c r="H30" s="25" t="str">
        <f>IF(D$18&lt;3,IF(D30&gt;0,"chyba","OK"),IF(D30&gt;0,IF(D30&lt;=10000,IF(MOD(D30,1000)=0,"OK","není dělitelné 1000"),"mnoho"),"chybí odměna"))</f>
        <v>OK</v>
      </c>
      <c r="I30" s="13"/>
      <c r="J30" s="20"/>
    </row>
    <row r="31" spans="1:10" ht="15.75" thickBot="1" x14ac:dyDescent="0.3">
      <c r="A31" s="20"/>
      <c r="B31" s="6"/>
      <c r="C31" s="12" t="s">
        <v>15</v>
      </c>
      <c r="D31" s="14">
        <v>0</v>
      </c>
      <c r="E31" s="26"/>
      <c r="F31" s="24" t="s">
        <v>53</v>
      </c>
      <c r="G31" s="6"/>
      <c r="H31" s="25" t="str">
        <f>IF(D$18&lt;4,IF(D31&gt;0,"chyba","OK"),IF(D31&gt;0,IF(D31&lt;=10000,IF(MOD(D31,1000)=0,"OK","není dělitelné 1000"),"mnoho"),"chybí odměna"))</f>
        <v>OK</v>
      </c>
      <c r="I31" s="13"/>
      <c r="J31" s="20"/>
    </row>
    <row r="32" spans="1:10" x14ac:dyDescent="0.25">
      <c r="A32" s="20"/>
      <c r="B32" s="6"/>
      <c r="C32" s="8" t="s">
        <v>24</v>
      </c>
      <c r="D32" s="27">
        <f>SUM(D28:D31)</f>
        <v>0</v>
      </c>
      <c r="E32" s="28"/>
      <c r="F32" s="6"/>
      <c r="G32" s="6"/>
      <c r="H32" s="6"/>
      <c r="I32" s="6"/>
      <c r="J32" s="20"/>
    </row>
    <row r="33" spans="1:10" x14ac:dyDescent="0.25">
      <c r="A33" s="20"/>
      <c r="B33" s="6"/>
      <c r="C33" s="6" t="s">
        <v>42</v>
      </c>
      <c r="D33" s="2">
        <f>D32*0.338</f>
        <v>0</v>
      </c>
      <c r="E33" s="2"/>
      <c r="F33" s="6"/>
      <c r="G33" s="6"/>
      <c r="H33" s="6"/>
      <c r="I33" s="6"/>
      <c r="J33" s="20"/>
    </row>
    <row r="34" spans="1:10" ht="15.75" thickBot="1" x14ac:dyDescent="0.3">
      <c r="A34" s="20"/>
      <c r="B34" s="6"/>
      <c r="C34" s="8" t="s">
        <v>16</v>
      </c>
      <c r="D34" s="9">
        <f>SUM(D32:D33)</f>
        <v>0</v>
      </c>
      <c r="E34" s="3"/>
      <c r="F34" s="6"/>
      <c r="G34" s="6"/>
      <c r="H34" s="6"/>
      <c r="I34" s="6"/>
      <c r="J34" s="20"/>
    </row>
    <row r="35" spans="1:10" ht="15.75" thickBot="1" x14ac:dyDescent="0.3">
      <c r="A35" s="20"/>
      <c r="B35" s="6"/>
      <c r="C35" s="5" t="s">
        <v>25</v>
      </c>
      <c r="D35" s="1" t="e">
        <f>D34/D37</f>
        <v>#DIV/0!</v>
      </c>
      <c r="E35" s="1"/>
      <c r="F35" s="24" t="s">
        <v>40</v>
      </c>
      <c r="G35" s="6"/>
      <c r="H35" s="25" t="e">
        <f>IF(D35&lt;=0.25,"OK","chyba")</f>
        <v>#DIV/0!</v>
      </c>
      <c r="I35" s="6"/>
      <c r="J35" s="20"/>
    </row>
    <row r="36" spans="1:10" x14ac:dyDescent="0.25">
      <c r="A36" s="20"/>
      <c r="B36" s="6"/>
      <c r="C36" s="6"/>
      <c r="D36" s="6"/>
      <c r="E36" s="6"/>
      <c r="F36" s="6"/>
      <c r="G36" s="6"/>
      <c r="H36" s="6"/>
      <c r="I36" s="6"/>
      <c r="J36" s="20"/>
    </row>
    <row r="37" spans="1:10" x14ac:dyDescent="0.25">
      <c r="A37" s="20"/>
      <c r="B37" s="6"/>
      <c r="C37" s="10" t="s">
        <v>26</v>
      </c>
      <c r="D37" s="9">
        <f>D34+D25</f>
        <v>0</v>
      </c>
      <c r="E37" s="3"/>
      <c r="F37" s="6"/>
      <c r="G37" s="6"/>
      <c r="H37" s="6"/>
      <c r="I37" s="6"/>
      <c r="J37" s="20"/>
    </row>
    <row r="38" spans="1:10" ht="15.75" thickBot="1" x14ac:dyDescent="0.3">
      <c r="A38" s="20"/>
      <c r="B38" s="6"/>
      <c r="C38" s="6"/>
      <c r="D38" s="6"/>
      <c r="E38" s="6"/>
      <c r="F38" s="6"/>
      <c r="G38" s="6"/>
      <c r="H38" s="6"/>
      <c r="I38" s="6"/>
      <c r="J38" s="20"/>
    </row>
    <row r="39" spans="1:10" ht="15.75" hidden="1" thickBot="1" x14ac:dyDescent="0.3">
      <c r="A39" s="20"/>
      <c r="B39" s="6"/>
      <c r="C39" t="s">
        <v>17</v>
      </c>
      <c r="D39" s="29">
        <v>0</v>
      </c>
      <c r="E39" s="30"/>
      <c r="F39" s="6"/>
      <c r="G39" s="6"/>
      <c r="H39" s="31" t="str">
        <f>IF(D39=0,"bb",(IF(#REF!&gt;1000,IF(#REF!&lt;40000,"OK","mnoho"),"málo")))</f>
        <v>bb</v>
      </c>
      <c r="I39" s="31"/>
      <c r="J39" s="20"/>
    </row>
    <row r="40" spans="1:10" ht="15.75" hidden="1" thickBot="1" x14ac:dyDescent="0.3">
      <c r="A40" s="20"/>
      <c r="B40" s="6"/>
      <c r="C40" t="s">
        <v>18</v>
      </c>
      <c r="D40" s="32">
        <v>0</v>
      </c>
      <c r="E40" s="30"/>
      <c r="F40" s="6"/>
      <c r="G40" s="6"/>
      <c r="H40" s="31" t="str">
        <f>IF(D40=0,"bb",(IF(D40&gt;1000,IF(D40&lt;60000,"OK","mnoho"),"málo")))</f>
        <v>bb</v>
      </c>
      <c r="I40" s="31"/>
      <c r="J40" s="20"/>
    </row>
    <row r="41" spans="1:10" ht="15.75" hidden="1" thickBot="1" x14ac:dyDescent="0.3">
      <c r="A41" s="20"/>
      <c r="B41" s="6"/>
      <c r="E41" s="6"/>
      <c r="F41" s="6"/>
      <c r="G41" s="6"/>
      <c r="H41" s="6"/>
      <c r="I41" s="6"/>
      <c r="J41" s="20"/>
    </row>
    <row r="42" spans="1:10" ht="15.75" thickBot="1" x14ac:dyDescent="0.3">
      <c r="A42" s="20"/>
      <c r="B42" s="6"/>
      <c r="C42" s="33" t="s">
        <v>27</v>
      </c>
      <c r="D42" s="17">
        <f>D43+D44</f>
        <v>0</v>
      </c>
      <c r="E42" s="26"/>
      <c r="F42" s="6"/>
      <c r="G42" s="6"/>
      <c r="H42" s="6"/>
      <c r="I42" s="6"/>
      <c r="J42" s="20"/>
    </row>
    <row r="43" spans="1:10" ht="15.75" thickBot="1" x14ac:dyDescent="0.3">
      <c r="A43" s="20"/>
      <c r="B43" s="6"/>
      <c r="C43" s="12" t="s">
        <v>41</v>
      </c>
      <c r="D43" s="14">
        <v>0</v>
      </c>
      <c r="E43" s="26"/>
      <c r="F43" s="6"/>
      <c r="G43" s="6"/>
      <c r="H43" s="6"/>
      <c r="I43" s="6"/>
      <c r="J43" s="20"/>
    </row>
    <row r="44" spans="1:10" ht="15.75" thickBot="1" x14ac:dyDescent="0.3">
      <c r="A44" s="20"/>
      <c r="B44" s="6"/>
      <c r="C44" s="11" t="s">
        <v>38</v>
      </c>
      <c r="D44" s="16">
        <v>0</v>
      </c>
      <c r="E44" s="26"/>
      <c r="F44" s="6"/>
      <c r="G44" s="6"/>
      <c r="H44" s="6"/>
      <c r="I44" s="6"/>
      <c r="J44" s="20"/>
    </row>
    <row r="45" spans="1:10" ht="15.75" thickBot="1" x14ac:dyDescent="0.3">
      <c r="A45" s="20"/>
      <c r="B45" s="6"/>
      <c r="C45" s="5" t="s">
        <v>29</v>
      </c>
      <c r="D45" s="23" t="e">
        <f>D42/D54</f>
        <v>#DIV/0!</v>
      </c>
      <c r="E45" s="23"/>
      <c r="F45" s="24" t="s">
        <v>28</v>
      </c>
      <c r="G45" s="6"/>
      <c r="H45" s="25" t="e">
        <f>IF(D45&gt;=0.5,"OK","chyba")</f>
        <v>#DIV/0!</v>
      </c>
      <c r="I45" s="6"/>
      <c r="J45" s="20"/>
    </row>
    <row r="46" spans="1:10" ht="15.75" thickBot="1" x14ac:dyDescent="0.3">
      <c r="A46" s="20"/>
      <c r="B46" s="6"/>
      <c r="C46" s="12" t="s">
        <v>21</v>
      </c>
      <c r="D46" s="14">
        <v>0</v>
      </c>
      <c r="E46" s="26"/>
      <c r="F46" s="6"/>
      <c r="G46" s="6"/>
      <c r="H46" s="6"/>
      <c r="I46" s="6"/>
      <c r="J46" s="20"/>
    </row>
    <row r="47" spans="1:10" ht="15.75" thickBot="1" x14ac:dyDescent="0.3">
      <c r="A47" s="20"/>
      <c r="B47" s="6"/>
      <c r="C47" s="5" t="s">
        <v>30</v>
      </c>
      <c r="D47" s="23" t="e">
        <f>D46/D54</f>
        <v>#DIV/0!</v>
      </c>
      <c r="E47" s="23"/>
      <c r="F47" s="24" t="s">
        <v>22</v>
      </c>
      <c r="G47" s="6"/>
      <c r="H47" s="25" t="e">
        <f>IF(D47&lt;=0.1,"OK","chyba")</f>
        <v>#DIV/0!</v>
      </c>
      <c r="I47" s="6"/>
      <c r="J47" s="20"/>
    </row>
    <row r="48" spans="1:10" ht="15.75" thickBot="1" x14ac:dyDescent="0.3">
      <c r="A48" s="20"/>
      <c r="B48" s="6"/>
      <c r="C48" s="12" t="s">
        <v>32</v>
      </c>
      <c r="D48" s="14">
        <v>0</v>
      </c>
      <c r="E48" s="26"/>
      <c r="F48" s="6"/>
      <c r="G48" s="6"/>
      <c r="H48" s="6"/>
      <c r="I48" s="6"/>
      <c r="J48" s="20"/>
    </row>
    <row r="49" spans="1:10" ht="15.75" thickBot="1" x14ac:dyDescent="0.3">
      <c r="A49" s="20"/>
      <c r="B49" s="6"/>
      <c r="C49" s="5" t="s">
        <v>31</v>
      </c>
      <c r="D49" s="23" t="e">
        <f>D48/D54</f>
        <v>#DIV/0!</v>
      </c>
      <c r="E49" s="23"/>
      <c r="F49" s="24" t="s">
        <v>22</v>
      </c>
      <c r="G49" s="6"/>
      <c r="H49" s="25" t="e">
        <f>IF(D49&lt;=0.1,"OK","chyba")</f>
        <v>#DIV/0!</v>
      </c>
      <c r="I49" s="6"/>
      <c r="J49" s="20"/>
    </row>
    <row r="50" spans="1:10" x14ac:dyDescent="0.25">
      <c r="A50" s="20"/>
      <c r="B50" s="6"/>
      <c r="C50" s="6"/>
      <c r="D50" s="30"/>
      <c r="E50" s="30"/>
      <c r="F50" s="6"/>
      <c r="G50" s="6"/>
      <c r="H50" s="6"/>
      <c r="I50" s="6"/>
      <c r="J50" s="20"/>
    </row>
    <row r="51" spans="1:10" ht="15.75" thickBot="1" x14ac:dyDescent="0.3">
      <c r="A51" s="20"/>
      <c r="B51" s="6"/>
      <c r="C51" s="7" t="s">
        <v>19</v>
      </c>
      <c r="D51" s="2">
        <f>D37+D39+D40+D42+D48+D46</f>
        <v>0</v>
      </c>
      <c r="E51" s="2"/>
      <c r="F51" s="6"/>
      <c r="G51" s="6"/>
      <c r="H51" s="6"/>
      <c r="I51" s="6"/>
      <c r="J51" s="20"/>
    </row>
    <row r="52" spans="1:10" ht="15.75" thickBot="1" x14ac:dyDescent="0.3">
      <c r="A52" s="20"/>
      <c r="B52" s="6"/>
      <c r="C52" s="12" t="s">
        <v>44</v>
      </c>
      <c r="D52" s="2">
        <f>ROUND((D51*0.15),0)</f>
        <v>0</v>
      </c>
      <c r="E52" s="2"/>
      <c r="F52" s="6"/>
      <c r="G52" s="6"/>
      <c r="H52" s="6"/>
      <c r="I52" s="6"/>
      <c r="J52" s="20"/>
    </row>
    <row r="53" spans="1:10" ht="15.75" thickBot="1" x14ac:dyDescent="0.3">
      <c r="A53" s="20"/>
      <c r="B53" s="6"/>
      <c r="C53" s="6"/>
      <c r="D53" s="6"/>
      <c r="E53" s="6"/>
      <c r="F53" s="6"/>
      <c r="G53" s="6"/>
      <c r="H53" s="6"/>
      <c r="I53" s="6"/>
      <c r="J53" s="20"/>
    </row>
    <row r="54" spans="1:10" ht="15.75" thickBot="1" x14ac:dyDescent="0.3">
      <c r="A54" s="20"/>
      <c r="B54" s="6"/>
      <c r="C54" s="10" t="s">
        <v>20</v>
      </c>
      <c r="D54" s="9">
        <f>D51+D52</f>
        <v>0</v>
      </c>
      <c r="E54" s="4"/>
      <c r="F54" s="24" t="s">
        <v>43</v>
      </c>
      <c r="G54" s="6"/>
      <c r="H54" s="25" t="str">
        <f>IF(D54&lt;=500000,"OK","chyba")</f>
        <v>OK</v>
      </c>
      <c r="I54" s="6"/>
      <c r="J54" s="20"/>
    </row>
    <row r="55" spans="1:10" x14ac:dyDescent="0.25">
      <c r="A55" s="20"/>
      <c r="B55" s="6"/>
      <c r="C55" s="6"/>
      <c r="D55" s="6"/>
      <c r="E55" s="6"/>
      <c r="F55" s="6"/>
      <c r="G55" s="6"/>
      <c r="H55" s="6"/>
      <c r="I55" s="6"/>
      <c r="J55" s="20"/>
    </row>
    <row r="56" spans="1:10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8" spans="1:10" x14ac:dyDescent="0.25">
      <c r="C58" s="34"/>
    </row>
  </sheetData>
  <sheetProtection algorithmName="SHA-512" hashValue="OFPOJVfDNk+7mga/lhV9cJuFd1y87fJwodyJCWapf1AG8EvBCuxz54oXR5df2M/war1MvQaOedu6PryUVEgisQ==" saltValue="jFLIVvS10J/avq4qOrs9Mw==" spinCount="100000" sheet="1" selectLockedCells="1"/>
  <mergeCells count="1">
    <mergeCell ref="A1:J1"/>
  </mergeCells>
  <conditionalFormatting sqref="H19">
    <cfRule type="cellIs" dxfId="25" priority="9" operator="equal">
      <formula>"mnoho"</formula>
    </cfRule>
    <cfRule type="cellIs" dxfId="24" priority="10" operator="equal">
      <formula>"chybí stipendium"</formula>
    </cfRule>
    <cfRule type="cellIs" dxfId="23" priority="11" operator="equal">
      <formula>"chyba"</formula>
    </cfRule>
    <cfRule type="cellIs" dxfId="22" priority="12" operator="equal">
      <formula>"OK"</formula>
    </cfRule>
  </conditionalFormatting>
  <conditionalFormatting sqref="H21:H24">
    <cfRule type="cellIs" dxfId="21" priority="5" operator="equal">
      <formula>"mnoho"</formula>
    </cfRule>
    <cfRule type="cellIs" dxfId="20" priority="6" operator="equal">
      <formula>"chybí stipendium"</formula>
    </cfRule>
    <cfRule type="cellIs" dxfId="19" priority="7" operator="equal">
      <formula>"chyba"</formula>
    </cfRule>
    <cfRule type="cellIs" dxfId="18" priority="8" operator="equal">
      <formula>"OK"</formula>
    </cfRule>
  </conditionalFormatting>
  <conditionalFormatting sqref="H26">
    <cfRule type="cellIs" dxfId="17" priority="29" operator="equal">
      <formula>"chyba"</formula>
    </cfRule>
    <cfRule type="cellIs" dxfId="16" priority="30" operator="equal">
      <formula>"OK"</formula>
    </cfRule>
  </conditionalFormatting>
  <conditionalFormatting sqref="H28:H31">
    <cfRule type="cellIs" dxfId="15" priority="1" operator="equal">
      <formula>"mnoho"</formula>
    </cfRule>
    <cfRule type="cellIs" dxfId="14" priority="2" operator="equal">
      <formula>"chybí odměna"</formula>
    </cfRule>
    <cfRule type="cellIs" dxfId="13" priority="3" operator="equal">
      <formula>"chyba"</formula>
    </cfRule>
    <cfRule type="cellIs" dxfId="12" priority="4" operator="equal">
      <formula>"OK"</formula>
    </cfRule>
  </conditionalFormatting>
  <conditionalFormatting sqref="H35">
    <cfRule type="cellIs" dxfId="11" priority="27" operator="equal">
      <formula>"chyba"</formula>
    </cfRule>
    <cfRule type="cellIs" dxfId="10" priority="28" operator="equal">
      <formula>"OK"</formula>
    </cfRule>
  </conditionalFormatting>
  <conditionalFormatting sqref="H45">
    <cfRule type="cellIs" dxfId="9" priority="25" operator="equal">
      <formula>"chyba"</formula>
    </cfRule>
    <cfRule type="cellIs" dxfId="8" priority="26" operator="equal">
      <formula>"OK"</formula>
    </cfRule>
  </conditionalFormatting>
  <conditionalFormatting sqref="H47">
    <cfRule type="cellIs" dxfId="7" priority="23" operator="equal">
      <formula>"chyba"</formula>
    </cfRule>
    <cfRule type="cellIs" dxfId="6" priority="24" operator="equal">
      <formula>"OK"</formula>
    </cfRule>
  </conditionalFormatting>
  <conditionalFormatting sqref="H49">
    <cfRule type="cellIs" dxfId="5" priority="21" operator="equal">
      <formula>"chyba"</formula>
    </cfRule>
    <cfRule type="cellIs" dxfId="4" priority="22" operator="equal">
      <formula>"OK"</formula>
    </cfRule>
  </conditionalFormatting>
  <conditionalFormatting sqref="H54">
    <cfRule type="cellIs" dxfId="3" priority="19" operator="equal">
      <formula>"chyba"</formula>
    </cfRule>
    <cfRule type="cellIs" dxfId="2" priority="20" operator="equal">
      <formula>"OK"</formula>
    </cfRule>
  </conditionalFormatting>
  <conditionalFormatting sqref="H39:I40">
    <cfRule type="cellIs" dxfId="1" priority="49" operator="lessThan">
      <formula>0.5</formula>
    </cfRule>
    <cfRule type="cellIs" dxfId="0" priority="50" operator="greaterThanOrEqual">
      <formula>0.5</formula>
    </cfRule>
  </conditionalFormatting>
  <pageMargins left="0.70866141732283472" right="0.70866141732283472" top="0.78740157480314965" bottom="0.78740157480314965" header="0.31496062992125984" footer="0.31496062992125984"/>
  <pageSetup paperSize="9" scale="68" fitToHeight="0" orientation="portrait" r:id="rId1"/>
  <ignoredErrors>
    <ignoredError sqref="D19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kalkulačka</vt:lpstr>
      <vt:lpstr>kalkulačka!Názvy_tisku</vt:lpstr>
      <vt:lpstr>kalkulačka!Oblast_tisku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kupkap</dc:creator>
  <cp:lastModifiedBy>Pavel Kupka</cp:lastModifiedBy>
  <cp:lastPrinted>2014-12-21T13:30:35Z</cp:lastPrinted>
  <dcterms:created xsi:type="dcterms:W3CDTF">2014-12-19T11:51:35Z</dcterms:created>
  <dcterms:modified xsi:type="dcterms:W3CDTF">2024-11-13T07:14:44Z</dcterms:modified>
</cp:coreProperties>
</file>